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7ffb1b734882014/Desktop/Book/For Book Resources Website/"/>
    </mc:Choice>
  </mc:AlternateContent>
  <xr:revisionPtr revIDLastSave="49" documentId="8_{D03533F9-C593-4683-8C71-D0A29FD3D121}" xr6:coauthVersionLast="47" xr6:coauthVersionMax="47" xr10:uidLastSave="{4F09241F-59F1-4CC2-8081-4987EB552621}"/>
  <bookViews>
    <workbookView xWindow="-108" yWindow="-108" windowWidth="41496" windowHeight="16776" xr2:uid="{B5170436-5404-4E24-BD53-81C1AF270031}"/>
  </bookViews>
  <sheets>
    <sheet name="Tax Advantag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1" l="1"/>
  <c r="M22" i="1"/>
  <c r="L17" i="1"/>
  <c r="L13" i="1"/>
  <c r="D13" i="1"/>
  <c r="Q11" i="1"/>
  <c r="P11" i="1"/>
  <c r="O11" i="1"/>
  <c r="N11" i="1"/>
  <c r="M11" i="1"/>
  <c r="L11" i="1"/>
  <c r="Q6" i="1"/>
  <c r="P6" i="1"/>
  <c r="O6" i="1"/>
  <c r="N6" i="1"/>
  <c r="M6" i="1"/>
  <c r="L6" i="1"/>
  <c r="I6" i="1"/>
  <c r="H6" i="1"/>
  <c r="G6" i="1"/>
  <c r="F6" i="1"/>
  <c r="E6" i="1"/>
  <c r="D6" i="1"/>
  <c r="D17" i="1" s="1"/>
  <c r="L14" i="1" l="1"/>
  <c r="D12" i="1"/>
  <c r="D14" i="1" s="1"/>
  <c r="D19" i="1"/>
  <c r="D20" i="1"/>
  <c r="E16" i="1" s="1"/>
  <c r="L12" i="1"/>
  <c r="L19" i="1"/>
  <c r="L18" i="1"/>
  <c r="L23" i="1" s="1"/>
  <c r="E9" i="1" l="1"/>
  <c r="D26" i="1"/>
  <c r="E17" i="1"/>
  <c r="E12" i="1" s="1"/>
  <c r="L20" i="1"/>
  <c r="M16" i="1" s="1"/>
  <c r="M9" i="1"/>
  <c r="L26" i="1"/>
  <c r="M13" i="1" l="1"/>
  <c r="M17" i="1"/>
  <c r="E19" i="1"/>
  <c r="E20" i="1" s="1"/>
  <c r="F16" i="1" s="1"/>
  <c r="E13" i="1"/>
  <c r="E14" i="1" s="1"/>
  <c r="F9" i="1" l="1"/>
  <c r="E26" i="1"/>
  <c r="F17" i="1"/>
  <c r="F12" i="1" s="1"/>
  <c r="M12" i="1"/>
  <c r="M14" i="1" s="1"/>
  <c r="M18" i="1"/>
  <c r="M19" i="1"/>
  <c r="M23" i="1" l="1"/>
  <c r="M20" i="1"/>
  <c r="N16" i="1" s="1"/>
  <c r="N9" i="1"/>
  <c r="F19" i="1"/>
  <c r="F20" i="1" s="1"/>
  <c r="G16" i="1" s="1"/>
  <c r="F13" i="1"/>
  <c r="F14" i="1" s="1"/>
  <c r="G9" i="1" l="1"/>
  <c r="F26" i="1"/>
  <c r="G17" i="1"/>
  <c r="G12" i="1" s="1"/>
  <c r="G19" i="1"/>
  <c r="G20" i="1" s="1"/>
  <c r="H16" i="1" s="1"/>
  <c r="N13" i="1"/>
  <c r="N19" i="1"/>
  <c r="N17" i="1"/>
  <c r="M24" i="1"/>
  <c r="M25" i="1" s="1"/>
  <c r="N22" i="1" l="1"/>
  <c r="M26" i="1"/>
  <c r="H17" i="1"/>
  <c r="H12" i="1" s="1"/>
  <c r="H19" i="1"/>
  <c r="H20" i="1" s="1"/>
  <c r="I16" i="1" s="1"/>
  <c r="N18" i="1"/>
  <c r="N12" i="1"/>
  <c r="N14" i="1" s="1"/>
  <c r="G13" i="1"/>
  <c r="G14" i="1" s="1"/>
  <c r="G26" i="1" l="1"/>
  <c r="H9" i="1"/>
  <c r="I17" i="1"/>
  <c r="I12" i="1" s="1"/>
  <c r="O9" i="1"/>
  <c r="N23" i="1"/>
  <c r="N20" i="1"/>
  <c r="O16" i="1" s="1"/>
  <c r="O13" i="1" l="1"/>
  <c r="I19" i="1"/>
  <c r="N24" i="1"/>
  <c r="N25" i="1" s="1"/>
  <c r="I20" i="1"/>
  <c r="H13" i="1"/>
  <c r="H14" i="1"/>
  <c r="O17" i="1"/>
  <c r="O22" i="1" l="1"/>
  <c r="N26" i="1"/>
  <c r="I9" i="1"/>
  <c r="H26" i="1"/>
  <c r="O12" i="1"/>
  <c r="O14" i="1" s="1"/>
  <c r="O18" i="1"/>
  <c r="O19" i="1"/>
  <c r="O23" i="1" l="1"/>
  <c r="O20" i="1"/>
  <c r="P16" i="1" s="1"/>
  <c r="P9" i="1"/>
  <c r="I13" i="1"/>
  <c r="I14" i="1"/>
  <c r="I26" i="1" s="1"/>
  <c r="O24" i="1"/>
  <c r="O25" i="1" s="1"/>
  <c r="P22" i="1" l="1"/>
  <c r="O26" i="1"/>
  <c r="P13" i="1"/>
  <c r="P17" i="1"/>
  <c r="P12" i="1" l="1"/>
  <c r="P14" i="1" s="1"/>
  <c r="P18" i="1"/>
  <c r="P19" i="1"/>
  <c r="P23" i="1" l="1"/>
  <c r="P20" i="1"/>
  <c r="Q16" i="1" s="1"/>
  <c r="Q9" i="1"/>
  <c r="Q13" i="1" l="1"/>
  <c r="Q17" i="1"/>
  <c r="Q12" i="1" s="1"/>
  <c r="Q14" i="1" s="1"/>
  <c r="Q19" i="1"/>
  <c r="Q18" i="1" s="1"/>
  <c r="P24" i="1"/>
  <c r="P25" i="1"/>
  <c r="Q23" i="1" l="1"/>
  <c r="Q20" i="1"/>
  <c r="Q22" i="1"/>
  <c r="P26" i="1"/>
  <c r="Q24" i="1" l="1"/>
  <c r="Q25" i="1"/>
  <c r="Q26" i="1" s="1"/>
</calcChain>
</file>

<file path=xl/sharedStrings.xml><?xml version="1.0" encoding="utf-8"?>
<sst xmlns="http://schemas.openxmlformats.org/spreadsheetml/2006/main" count="51" uniqueCount="26">
  <si>
    <t>Brandon's Age</t>
  </si>
  <si>
    <t>RMD %</t>
  </si>
  <si>
    <t>If Nothing Done</t>
  </si>
  <si>
    <t>Advanced Planning with $190k pulled out of IRA, paying taxes on $65k at 11%</t>
  </si>
  <si>
    <t>Year 1</t>
  </si>
  <si>
    <t>Year 2</t>
  </si>
  <si>
    <t>Year 3</t>
  </si>
  <si>
    <t>Year 4</t>
  </si>
  <si>
    <t>Year 5</t>
  </si>
  <si>
    <t>Year 6</t>
  </si>
  <si>
    <t>Taxable Starting Balance</t>
  </si>
  <si>
    <t>Expenses</t>
  </si>
  <si>
    <t>11% Tax on $65k</t>
  </si>
  <si>
    <t>RMD IRA Withdrawal</t>
  </si>
  <si>
    <t>5% Growth</t>
  </si>
  <si>
    <t>Taxable Ending</t>
  </si>
  <si>
    <t>IRA Starting Balance</t>
  </si>
  <si>
    <t>RMD</t>
  </si>
  <si>
    <t>Roth Conversion</t>
  </si>
  <si>
    <t xml:space="preserve">Ending IRA </t>
  </si>
  <si>
    <t>Roth IRA Starting</t>
  </si>
  <si>
    <t>Converted</t>
  </si>
  <si>
    <t>Roth IRA Ending</t>
  </si>
  <si>
    <t>AFTER TAX VALUE IF IRA TAXED AT REBECCA'S 22%</t>
  </si>
  <si>
    <t>tax savings</t>
  </si>
  <si>
    <t>0% taxes with writeoff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</si>
</sst>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7" x14ac:knownFonts="1">
    <font>
      <sz val="11"/>
      <color theme="1"/>
      <name val="Proxima Nova Rg"/>
      <family val="2"/>
    </font>
    <font>
      <sz val="11"/>
      <color theme="1"/>
      <name val="Proxima Nova Rg"/>
      <family val="2"/>
    </font>
    <font>
      <b/>
      <sz val="11"/>
      <name val="Proxima Nova Rg"/>
      <family val="3"/>
    </font>
    <font>
      <b/>
      <sz val="11"/>
      <color theme="1"/>
      <name val="Proxima Nova Rg"/>
      <family val="3"/>
    </font>
    <font>
      <sz val="11"/>
      <name val="Proxima Nova Rg"/>
      <family val="2"/>
    </font>
    <font>
      <sz val="11"/>
      <name val="Proxima Nova Rg"/>
      <family val="3"/>
    </font>
    <font>
      <b/>
      <sz val="12"/>
      <color theme="1"/>
      <name val="Proxima Nova Rg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right"/>
    </xf>
    <xf numFmtId="164" fontId="0" fillId="0" borderId="0" xfId="2" applyNumberFormat="1" applyFont="1"/>
    <xf numFmtId="0" fontId="2" fillId="2" borderId="0" xfId="0" applyFont="1" applyFill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165" fontId="0" fillId="0" borderId="0" xfId="1" applyNumberFormat="1" applyFont="1"/>
    <xf numFmtId="0" fontId="3" fillId="0" borderId="1" xfId="0" applyFont="1" applyBorder="1" applyAlignment="1">
      <alignment horizontal="right"/>
    </xf>
    <xf numFmtId="165" fontId="0" fillId="0" borderId="1" xfId="1" applyNumberFormat="1" applyFont="1" applyBorder="1"/>
    <xf numFmtId="165" fontId="0" fillId="0" borderId="0" xfId="1" applyNumberFormat="1" applyFont="1" applyFill="1"/>
    <xf numFmtId="0" fontId="3" fillId="0" borderId="2" xfId="0" applyFont="1" applyBorder="1" applyAlignment="1">
      <alignment horizontal="right"/>
    </xf>
    <xf numFmtId="165" fontId="0" fillId="0" borderId="2" xfId="1" applyNumberFormat="1" applyFont="1" applyBorder="1"/>
    <xf numFmtId="0" fontId="2" fillId="0" borderId="0" xfId="0" applyFont="1" applyAlignment="1">
      <alignment horizontal="right" vertical="top" wrapText="1"/>
    </xf>
    <xf numFmtId="165" fontId="0" fillId="0" borderId="0" xfId="1" applyNumberFormat="1" applyFont="1" applyAlignment="1">
      <alignment horizontal="center" vertical="center"/>
    </xf>
    <xf numFmtId="0" fontId="4" fillId="0" borderId="0" xfId="1" applyNumberFormat="1" applyFont="1" applyFill="1" applyAlignment="1">
      <alignment vertical="top" wrapText="1"/>
    </xf>
    <xf numFmtId="165" fontId="0" fillId="0" borderId="0" xfId="0" applyNumberFormat="1"/>
    <xf numFmtId="9" fontId="0" fillId="0" borderId="0" xfId="0" applyNumberFormat="1"/>
    <xf numFmtId="43" fontId="0" fillId="0" borderId="0" xfId="0" applyNumberFormat="1"/>
    <xf numFmtId="0" fontId="5" fillId="0" borderId="0" xfId="1" applyNumberFormat="1" applyFont="1" applyFill="1" applyBorder="1" applyAlignment="1"/>
    <xf numFmtId="165" fontId="6" fillId="3" borderId="3" xfId="0" applyNumberFormat="1" applyFont="1" applyFill="1" applyBorder="1"/>
    <xf numFmtId="0" fontId="6" fillId="3" borderId="4" xfId="0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FBC78-6AE3-4E56-85ED-DD235BE98660}">
  <dimension ref="C5:Q37"/>
  <sheetViews>
    <sheetView tabSelected="1" workbookViewId="0">
      <selection activeCell="G31" sqref="G31"/>
    </sheetView>
  </sheetViews>
  <sheetFormatPr defaultRowHeight="14.4" x14ac:dyDescent="0.3"/>
  <cols>
    <col min="3" max="3" width="22" customWidth="1"/>
    <col min="4" max="4" width="10.453125" customWidth="1"/>
    <col min="5" max="6" width="9.08984375" bestFit="1" customWidth="1"/>
    <col min="9" max="9" width="10.453125" customWidth="1"/>
    <col min="10" max="10" width="10.1796875" bestFit="1" customWidth="1"/>
    <col min="11" max="11" width="21.90625" customWidth="1"/>
    <col min="12" max="12" width="9.1796875" bestFit="1" customWidth="1"/>
    <col min="14" max="15" width="9" bestFit="1" customWidth="1"/>
  </cols>
  <sheetData>
    <row r="5" spans="3:17" x14ac:dyDescent="0.3">
      <c r="C5" s="1" t="s">
        <v>0</v>
      </c>
      <c r="D5">
        <v>77</v>
      </c>
      <c r="E5">
        <v>78</v>
      </c>
      <c r="F5">
        <v>79</v>
      </c>
      <c r="G5">
        <v>80</v>
      </c>
      <c r="H5">
        <v>81</v>
      </c>
      <c r="I5">
        <v>82</v>
      </c>
      <c r="K5" s="1" t="s">
        <v>0</v>
      </c>
      <c r="L5">
        <v>77</v>
      </c>
      <c r="M5">
        <v>78</v>
      </c>
      <c r="N5">
        <v>79</v>
      </c>
      <c r="O5">
        <v>80</v>
      </c>
      <c r="P5">
        <v>81</v>
      </c>
      <c r="Q5">
        <v>82</v>
      </c>
    </row>
    <row r="6" spans="3:17" x14ac:dyDescent="0.3">
      <c r="C6" s="1" t="s">
        <v>1</v>
      </c>
      <c r="D6" s="2">
        <f>1/22.9</f>
        <v>4.3668122270742363E-2</v>
      </c>
      <c r="E6" s="2">
        <f>1/22</f>
        <v>4.5454545454545456E-2</v>
      </c>
      <c r="F6" s="2">
        <f>1/21.1</f>
        <v>4.7393364928909949E-2</v>
      </c>
      <c r="G6" s="2">
        <f>1/20.2</f>
        <v>4.9504950495049507E-2</v>
      </c>
      <c r="H6" s="2">
        <f>1/19.4</f>
        <v>5.1546391752577324E-2</v>
      </c>
      <c r="I6" s="2">
        <f>1/18.5</f>
        <v>5.4054054054054057E-2</v>
      </c>
      <c r="K6" s="1" t="s">
        <v>1</v>
      </c>
      <c r="L6" s="2">
        <f>1/22.9</f>
        <v>4.3668122270742363E-2</v>
      </c>
      <c r="M6" s="2">
        <f>1/22</f>
        <v>4.5454545454545456E-2</v>
      </c>
      <c r="N6" s="2">
        <f>1/21.1</f>
        <v>4.7393364928909949E-2</v>
      </c>
      <c r="O6" s="2">
        <f>1/20.2</f>
        <v>4.9504950495049507E-2</v>
      </c>
      <c r="P6" s="2">
        <f>1/19.4</f>
        <v>5.1546391752577324E-2</v>
      </c>
      <c r="Q6" s="2">
        <f>1/18.5</f>
        <v>5.4054054054054057E-2</v>
      </c>
    </row>
    <row r="7" spans="3:17" x14ac:dyDescent="0.3">
      <c r="D7" s="3" t="s">
        <v>2</v>
      </c>
      <c r="E7" s="3"/>
      <c r="F7" s="3"/>
      <c r="G7" s="3"/>
      <c r="H7" s="3"/>
      <c r="I7" s="3"/>
      <c r="L7" s="3" t="s">
        <v>3</v>
      </c>
      <c r="M7" s="3"/>
      <c r="N7" s="3"/>
      <c r="O7" s="3"/>
      <c r="P7" s="3"/>
      <c r="Q7" s="3"/>
    </row>
    <row r="8" spans="3:17" x14ac:dyDescent="0.3">
      <c r="D8" s="4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/>
      <c r="K8" s="4"/>
      <c r="L8" s="4" t="s">
        <v>4</v>
      </c>
      <c r="M8" s="4" t="s">
        <v>5</v>
      </c>
      <c r="N8" s="4" t="s">
        <v>6</v>
      </c>
      <c r="O8" s="4" t="s">
        <v>7</v>
      </c>
      <c r="P8" s="4" t="s">
        <v>8</v>
      </c>
      <c r="Q8" s="4" t="s">
        <v>9</v>
      </c>
    </row>
    <row r="9" spans="3:17" x14ac:dyDescent="0.3">
      <c r="C9" s="5" t="s">
        <v>10</v>
      </c>
      <c r="D9" s="6">
        <v>3000000</v>
      </c>
      <c r="E9" s="6">
        <f>+D14</f>
        <v>2979301.3100436679</v>
      </c>
      <c r="F9" s="6">
        <f t="shared" ref="F9:I9" si="0">+E14</f>
        <v>2959345.1766574038</v>
      </c>
      <c r="G9" s="6">
        <f t="shared" si="0"/>
        <v>2940240.7560831518</v>
      </c>
      <c r="H9" s="6">
        <f t="shared" si="0"/>
        <v>2922104.3882493237</v>
      </c>
      <c r="I9" s="6">
        <f t="shared" si="0"/>
        <v>2904818.2747926251</v>
      </c>
      <c r="J9" s="6"/>
      <c r="K9" s="5" t="s">
        <v>10</v>
      </c>
      <c r="L9" s="6">
        <v>3000000</v>
      </c>
      <c r="M9" s="6">
        <f>+L14</f>
        <v>2972151.3100436679</v>
      </c>
      <c r="N9" s="6">
        <f t="shared" ref="N9:Q9" si="1">+M14</f>
        <v>2937837.736204843</v>
      </c>
      <c r="O9" s="6">
        <f t="shared" si="1"/>
        <v>2895967.0750619932</v>
      </c>
      <c r="P9" s="6">
        <f t="shared" si="1"/>
        <v>2845274.0737406821</v>
      </c>
      <c r="Q9" s="6">
        <f t="shared" si="1"/>
        <v>2784217.5159135647</v>
      </c>
    </row>
    <row r="10" spans="3:17" x14ac:dyDescent="0.3">
      <c r="C10" s="5" t="s">
        <v>11</v>
      </c>
      <c r="D10" s="6">
        <v>-200000</v>
      </c>
      <c r="E10" s="6">
        <v>-200000</v>
      </c>
      <c r="F10" s="6">
        <v>-200000</v>
      </c>
      <c r="G10" s="6">
        <v>-200000</v>
      </c>
      <c r="H10" s="6">
        <v>-200000</v>
      </c>
      <c r="I10" s="6">
        <v>-200000</v>
      </c>
      <c r="J10" s="6"/>
      <c r="K10" s="5" t="s">
        <v>11</v>
      </c>
      <c r="L10" s="6">
        <v>-200000</v>
      </c>
      <c r="M10" s="6">
        <v>-200000</v>
      </c>
      <c r="N10" s="6">
        <v>-200000</v>
      </c>
      <c r="O10" s="6">
        <v>-200000</v>
      </c>
      <c r="P10" s="6">
        <v>-200000</v>
      </c>
      <c r="Q10" s="6">
        <v>-200000</v>
      </c>
    </row>
    <row r="11" spans="3:17" x14ac:dyDescent="0.3">
      <c r="C11" s="5" t="s">
        <v>25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/>
      <c r="K11" s="5" t="s">
        <v>12</v>
      </c>
      <c r="L11" s="6">
        <f>-0.11*65000</f>
        <v>-7150</v>
      </c>
      <c r="M11" s="6">
        <f t="shared" ref="M11:Q11" si="2">-0.11*65000</f>
        <v>-7150</v>
      </c>
      <c r="N11" s="6">
        <f t="shared" si="2"/>
        <v>-7150</v>
      </c>
      <c r="O11" s="6">
        <f t="shared" si="2"/>
        <v>-7150</v>
      </c>
      <c r="P11" s="6">
        <f t="shared" si="2"/>
        <v>-7150</v>
      </c>
      <c r="Q11" s="6">
        <f t="shared" si="2"/>
        <v>-7150</v>
      </c>
    </row>
    <row r="12" spans="3:17" x14ac:dyDescent="0.3">
      <c r="C12" s="5" t="s">
        <v>13</v>
      </c>
      <c r="D12" s="6">
        <f>-D17</f>
        <v>39301.310043668127</v>
      </c>
      <c r="E12" s="6">
        <f t="shared" ref="E12:I12" si="3">-E17</f>
        <v>41078.801111552202</v>
      </c>
      <c r="F12" s="6">
        <f t="shared" si="3"/>
        <v>42928.320592878015</v>
      </c>
      <c r="G12" s="6">
        <f t="shared" si="3"/>
        <v>44851.594362014381</v>
      </c>
      <c r="H12" s="6">
        <f t="shared" si="3"/>
        <v>46608.667130835565</v>
      </c>
      <c r="I12" s="6">
        <f t="shared" si="3"/>
        <v>48674.564809067197</v>
      </c>
      <c r="J12" s="6"/>
      <c r="K12" s="5" t="s">
        <v>13</v>
      </c>
      <c r="L12" s="6">
        <f>-L17</f>
        <v>39301.310043668127</v>
      </c>
      <c r="M12" s="6">
        <f t="shared" ref="M12:Q12" si="4">-M17</f>
        <v>34228.860658991667</v>
      </c>
      <c r="N12" s="6">
        <f t="shared" si="4"/>
        <v>28387.452046907958</v>
      </c>
      <c r="O12" s="6">
        <f t="shared" si="4"/>
        <v>21658.644925589128</v>
      </c>
      <c r="P12" s="6">
        <f t="shared" si="4"/>
        <v>13829.73848584876</v>
      </c>
      <c r="Q12" s="6">
        <f t="shared" si="4"/>
        <v>4920.0154612133392</v>
      </c>
    </row>
    <row r="13" spans="3:17" x14ac:dyDescent="0.3">
      <c r="C13" s="7" t="s">
        <v>14</v>
      </c>
      <c r="D13" s="8">
        <f>(D9+D10)*0.05</f>
        <v>140000</v>
      </c>
      <c r="E13" s="8">
        <f t="shared" ref="E13:I13" si="5">(E9+E10)*0.05</f>
        <v>138965.0655021834</v>
      </c>
      <c r="F13" s="8">
        <f t="shared" si="5"/>
        <v>137967.2588328702</v>
      </c>
      <c r="G13" s="8">
        <f t="shared" si="5"/>
        <v>137012.03780415759</v>
      </c>
      <c r="H13" s="8">
        <f t="shared" si="5"/>
        <v>136105.21941246619</v>
      </c>
      <c r="I13" s="8">
        <f t="shared" si="5"/>
        <v>135240.91373963127</v>
      </c>
      <c r="J13" s="6"/>
      <c r="K13" s="7" t="s">
        <v>14</v>
      </c>
      <c r="L13" s="8">
        <f>(L9+L10)*0.05</f>
        <v>140000</v>
      </c>
      <c r="M13" s="8">
        <f t="shared" ref="M13:Q13" si="6">(M9+M10)*0.05</f>
        <v>138607.5655021834</v>
      </c>
      <c r="N13" s="8">
        <f t="shared" si="6"/>
        <v>136891.88681024217</v>
      </c>
      <c r="O13" s="8">
        <f t="shared" si="6"/>
        <v>134798.35375309965</v>
      </c>
      <c r="P13" s="8">
        <f t="shared" si="6"/>
        <v>132263.70368703411</v>
      </c>
      <c r="Q13" s="8">
        <f t="shared" si="6"/>
        <v>129210.87579567824</v>
      </c>
    </row>
    <row r="14" spans="3:17" x14ac:dyDescent="0.3">
      <c r="C14" s="5" t="s">
        <v>15</v>
      </c>
      <c r="D14" s="6">
        <f>+D9+D10+D13+D12</f>
        <v>2979301.3100436679</v>
      </c>
      <c r="E14" s="6">
        <f t="shared" ref="E14:I14" si="7">+E9+E10+E13+E12</f>
        <v>2959345.1766574038</v>
      </c>
      <c r="F14" s="6">
        <f t="shared" si="7"/>
        <v>2940240.7560831518</v>
      </c>
      <c r="G14" s="6">
        <f t="shared" si="7"/>
        <v>2922104.3882493237</v>
      </c>
      <c r="H14" s="6">
        <f t="shared" si="7"/>
        <v>2904818.2747926251</v>
      </c>
      <c r="I14" s="6">
        <f t="shared" si="7"/>
        <v>2888733.7533413237</v>
      </c>
      <c r="J14" s="6"/>
      <c r="K14" s="5" t="s">
        <v>15</v>
      </c>
      <c r="L14" s="6">
        <f>SUM(L9:L13)</f>
        <v>2972151.3100436679</v>
      </c>
      <c r="M14" s="6">
        <f t="shared" ref="M14:Q14" si="8">SUM(M9:M13)</f>
        <v>2937837.736204843</v>
      </c>
      <c r="N14" s="6">
        <f t="shared" si="8"/>
        <v>2895967.0750619932</v>
      </c>
      <c r="O14" s="6">
        <f t="shared" si="8"/>
        <v>2845274.0737406821</v>
      </c>
      <c r="P14" s="6">
        <f t="shared" si="8"/>
        <v>2784217.5159135647</v>
      </c>
      <c r="Q14" s="6">
        <f t="shared" si="8"/>
        <v>2711198.4071704564</v>
      </c>
    </row>
    <row r="15" spans="3:17" x14ac:dyDescent="0.3">
      <c r="C15" s="5"/>
      <c r="J15" s="6"/>
      <c r="K15" s="5"/>
    </row>
    <row r="16" spans="3:17" x14ac:dyDescent="0.3">
      <c r="C16" s="5" t="s">
        <v>16</v>
      </c>
      <c r="D16" s="6">
        <v>900000</v>
      </c>
      <c r="E16" s="6">
        <f>+D20</f>
        <v>903733.62445414846</v>
      </c>
      <c r="F16" s="6">
        <f t="shared" ref="F16:I16" si="9">+E20</f>
        <v>905787.56450972613</v>
      </c>
      <c r="G16" s="6">
        <f t="shared" si="9"/>
        <v>906002.2061126905</v>
      </c>
      <c r="H16" s="6">
        <f t="shared" si="9"/>
        <v>904208.1423382099</v>
      </c>
      <c r="I16" s="6">
        <f t="shared" si="9"/>
        <v>900479.44896774308</v>
      </c>
      <c r="J16" s="6"/>
      <c r="K16" s="5" t="s">
        <v>16</v>
      </c>
      <c r="L16" s="6">
        <v>900000</v>
      </c>
      <c r="M16" s="6">
        <f>+L20</f>
        <v>753034.9344978166</v>
      </c>
      <c r="N16" s="6">
        <f t="shared" ref="N16:Q16" si="10">+M20</f>
        <v>598975.23818975792</v>
      </c>
      <c r="O16" s="6">
        <f t="shared" si="10"/>
        <v>437504.62749690039</v>
      </c>
      <c r="P16" s="6">
        <f t="shared" si="10"/>
        <v>268296.92662546592</v>
      </c>
      <c r="Q16" s="6">
        <f t="shared" si="10"/>
        <v>91020.286032446777</v>
      </c>
    </row>
    <row r="17" spans="3:17" x14ac:dyDescent="0.3">
      <c r="C17" s="5" t="s">
        <v>17</v>
      </c>
      <c r="D17" s="9">
        <f>-D16*D6</f>
        <v>-39301.310043668127</v>
      </c>
      <c r="E17" s="9">
        <f t="shared" ref="E17:I17" si="11">-E16*E6</f>
        <v>-41078.801111552202</v>
      </c>
      <c r="F17" s="9">
        <f t="shared" si="11"/>
        <v>-42928.320592878015</v>
      </c>
      <c r="G17" s="9">
        <f t="shared" si="11"/>
        <v>-44851.594362014381</v>
      </c>
      <c r="H17" s="9">
        <f t="shared" si="11"/>
        <v>-46608.667130835565</v>
      </c>
      <c r="I17" s="9">
        <f t="shared" si="11"/>
        <v>-48674.564809067197</v>
      </c>
      <c r="J17" s="9"/>
      <c r="K17" s="5" t="s">
        <v>17</v>
      </c>
      <c r="L17" s="9">
        <f>-L16*L6</f>
        <v>-39301.310043668127</v>
      </c>
      <c r="M17" s="9">
        <f t="shared" ref="M17:Q17" si="12">-M16*M6</f>
        <v>-34228.860658991667</v>
      </c>
      <c r="N17" s="9">
        <f t="shared" si="12"/>
        <v>-28387.452046907958</v>
      </c>
      <c r="O17" s="9">
        <f t="shared" si="12"/>
        <v>-21658.644925589128</v>
      </c>
      <c r="P17" s="9">
        <f t="shared" si="12"/>
        <v>-13829.73848584876</v>
      </c>
      <c r="Q17" s="9">
        <f t="shared" si="12"/>
        <v>-4920.0154612133392</v>
      </c>
    </row>
    <row r="18" spans="3:17" x14ac:dyDescent="0.3">
      <c r="C18" s="5" t="s">
        <v>18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/>
      <c r="K18" s="5" t="s">
        <v>18</v>
      </c>
      <c r="L18" s="6">
        <f>-190000-L17</f>
        <v>-150698.68995633186</v>
      </c>
      <c r="M18" s="6">
        <f t="shared" ref="M18:P18" si="13">-190000-M17</f>
        <v>-155771.13934100833</v>
      </c>
      <c r="N18" s="6">
        <f t="shared" si="13"/>
        <v>-161612.54795309203</v>
      </c>
      <c r="O18" s="6">
        <f t="shared" si="13"/>
        <v>-168341.35507441088</v>
      </c>
      <c r="P18" s="6">
        <f t="shared" si="13"/>
        <v>-176170.26151415124</v>
      </c>
      <c r="Q18" s="6">
        <f>-Q16-Q17-Q19</f>
        <v>-90405.284099795113</v>
      </c>
    </row>
    <row r="19" spans="3:17" x14ac:dyDescent="0.3">
      <c r="C19" s="7" t="s">
        <v>14</v>
      </c>
      <c r="D19" s="8">
        <f>+(D16+D17)*0.05</f>
        <v>43034.934497816597</v>
      </c>
      <c r="E19" s="8">
        <f t="shared" ref="E19:I19" si="14">+(E16+E17)*0.05</f>
        <v>43132.741167129818</v>
      </c>
      <c r="F19" s="8">
        <f t="shared" si="14"/>
        <v>43142.96219584241</v>
      </c>
      <c r="G19" s="8">
        <f t="shared" si="14"/>
        <v>43057.530587533809</v>
      </c>
      <c r="H19" s="8">
        <f t="shared" si="14"/>
        <v>42879.973760368717</v>
      </c>
      <c r="I19" s="8">
        <f t="shared" si="14"/>
        <v>42590.2442079338</v>
      </c>
      <c r="J19" s="6"/>
      <c r="K19" s="7" t="s">
        <v>14</v>
      </c>
      <c r="L19" s="8">
        <f>+(L16+L17)*0.05</f>
        <v>43034.934497816597</v>
      </c>
      <c r="M19" s="8">
        <f>+(M16+M17)*0.05</f>
        <v>35940.303691941248</v>
      </c>
      <c r="N19" s="8">
        <f t="shared" ref="N19:P19" si="15">+(N16+N17)*0.05</f>
        <v>28529.389307142497</v>
      </c>
      <c r="O19" s="8">
        <f t="shared" si="15"/>
        <v>20792.299128565563</v>
      </c>
      <c r="P19" s="8">
        <f t="shared" si="15"/>
        <v>12723.359406980859</v>
      </c>
      <c r="Q19" s="8">
        <f>+(Q16+Q17)*0.05</f>
        <v>4305.0135285616725</v>
      </c>
    </row>
    <row r="20" spans="3:17" x14ac:dyDescent="0.3">
      <c r="C20" s="5" t="s">
        <v>19</v>
      </c>
      <c r="D20" s="6">
        <f>+D16+D17+D18+D19</f>
        <v>903733.62445414846</v>
      </c>
      <c r="E20" s="6">
        <f t="shared" ref="E20:I20" si="16">+E16+E17+E18+E19</f>
        <v>905787.56450972613</v>
      </c>
      <c r="F20" s="6">
        <f t="shared" si="16"/>
        <v>906002.2061126905</v>
      </c>
      <c r="G20" s="6">
        <f t="shared" si="16"/>
        <v>904208.1423382099</v>
      </c>
      <c r="H20" s="6">
        <f t="shared" si="16"/>
        <v>900479.44896774308</v>
      </c>
      <c r="I20" s="6">
        <f t="shared" si="16"/>
        <v>894395.12836660969</v>
      </c>
      <c r="J20" s="6"/>
      <c r="K20" s="5" t="s">
        <v>19</v>
      </c>
      <c r="L20" s="6">
        <f>SUM(L16:L19)</f>
        <v>753034.9344978166</v>
      </c>
      <c r="M20" s="6">
        <f t="shared" ref="M20:Q20" si="17">SUM(M16:M19)</f>
        <v>598975.23818975792</v>
      </c>
      <c r="N20" s="6">
        <f t="shared" si="17"/>
        <v>437504.62749690039</v>
      </c>
      <c r="O20" s="6">
        <f t="shared" si="17"/>
        <v>268296.92662546592</v>
      </c>
      <c r="P20" s="6">
        <f t="shared" si="17"/>
        <v>91020.286032446777</v>
      </c>
      <c r="Q20" s="6">
        <f t="shared" si="17"/>
        <v>0</v>
      </c>
    </row>
    <row r="21" spans="3:17" x14ac:dyDescent="0.3">
      <c r="C21" s="5"/>
      <c r="D21" s="6"/>
      <c r="E21" s="6"/>
      <c r="F21" s="6"/>
      <c r="G21" s="6"/>
      <c r="H21" s="6"/>
      <c r="I21" s="6"/>
      <c r="J21" s="6"/>
      <c r="K21" s="5"/>
      <c r="L21" s="6"/>
      <c r="M21" s="6"/>
      <c r="N21" s="6"/>
      <c r="O21" s="6"/>
      <c r="P21" s="6"/>
      <c r="Q21" s="6"/>
    </row>
    <row r="22" spans="3:17" x14ac:dyDescent="0.3">
      <c r="C22" s="5" t="s">
        <v>20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/>
      <c r="K22" s="5" t="s">
        <v>20</v>
      </c>
      <c r="L22" s="6">
        <v>0</v>
      </c>
      <c r="M22" s="6">
        <f>+L25</f>
        <v>150000</v>
      </c>
      <c r="N22" s="6">
        <f>+M25</f>
        <v>321059.69630805874</v>
      </c>
      <c r="O22" s="6">
        <f t="shared" ref="O22:Q22" si="18">+N25</f>
        <v>506805.8564742083</v>
      </c>
      <c r="P22" s="6">
        <f t="shared" si="18"/>
        <v>708904.57212605013</v>
      </c>
      <c r="Q22" s="6">
        <f t="shared" si="18"/>
        <v>929328.57532221149</v>
      </c>
    </row>
    <row r="23" spans="3:17" x14ac:dyDescent="0.3">
      <c r="C23" s="5" t="s">
        <v>21</v>
      </c>
      <c r="D23" s="6"/>
      <c r="E23" s="6"/>
      <c r="F23" s="6"/>
      <c r="G23" s="6"/>
      <c r="H23" s="6"/>
      <c r="I23" s="6"/>
      <c r="J23" s="6"/>
      <c r="K23" s="5" t="s">
        <v>21</v>
      </c>
      <c r="L23" s="6">
        <f>-L18</f>
        <v>150698.68995633186</v>
      </c>
      <c r="M23" s="6">
        <f t="shared" ref="M23:Q23" si="19">-M18</f>
        <v>155771.13934100833</v>
      </c>
      <c r="N23" s="6">
        <f t="shared" si="19"/>
        <v>161612.54795309203</v>
      </c>
      <c r="O23" s="6">
        <f t="shared" si="19"/>
        <v>168341.35507441088</v>
      </c>
      <c r="P23" s="6">
        <f t="shared" si="19"/>
        <v>176170.26151415124</v>
      </c>
      <c r="Q23" s="6">
        <f t="shared" si="19"/>
        <v>90405.284099795113</v>
      </c>
    </row>
    <row r="24" spans="3:17" x14ac:dyDescent="0.3">
      <c r="C24" s="7" t="s">
        <v>14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6"/>
      <c r="K24" s="7" t="s">
        <v>14</v>
      </c>
      <c r="L24" s="8">
        <v>0</v>
      </c>
      <c r="M24" s="8">
        <f>+(M22+M23)*0.05</f>
        <v>15288.556967050417</v>
      </c>
      <c r="N24" s="8">
        <f t="shared" ref="N24:Q24" si="20">+(N22+N23)*0.05</f>
        <v>24133.612213057539</v>
      </c>
      <c r="O24" s="8">
        <f t="shared" si="20"/>
        <v>33757.360577430962</v>
      </c>
      <c r="P24" s="8">
        <f t="shared" si="20"/>
        <v>44253.74168201007</v>
      </c>
      <c r="Q24" s="8">
        <f t="shared" si="20"/>
        <v>50986.692971100332</v>
      </c>
    </row>
    <row r="25" spans="3:17" x14ac:dyDescent="0.3">
      <c r="C25" s="10" t="s">
        <v>22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6"/>
      <c r="K25" s="10" t="s">
        <v>22</v>
      </c>
      <c r="L25" s="11">
        <v>150000</v>
      </c>
      <c r="M25" s="11">
        <f>+M22+M23+M24</f>
        <v>321059.69630805874</v>
      </c>
      <c r="N25" s="11">
        <f t="shared" ref="N25:Q25" si="21">+N22+N23+N24</f>
        <v>506805.8564742083</v>
      </c>
      <c r="O25" s="11">
        <f t="shared" si="21"/>
        <v>708904.57212605013</v>
      </c>
      <c r="P25" s="11">
        <f t="shared" si="21"/>
        <v>929328.57532221149</v>
      </c>
      <c r="Q25" s="11">
        <f t="shared" si="21"/>
        <v>1070720.552393107</v>
      </c>
    </row>
    <row r="26" spans="3:17" x14ac:dyDescent="0.3">
      <c r="C26" s="12" t="s">
        <v>23</v>
      </c>
      <c r="D26" s="13">
        <f>+D14+0.78*D20</f>
        <v>3684213.5371179036</v>
      </c>
      <c r="E26" s="13">
        <f t="shared" ref="E26:I26" si="22">+E14+0.78*E20</f>
        <v>3665859.4769749902</v>
      </c>
      <c r="F26" s="13">
        <f t="shared" si="22"/>
        <v>3646922.4768510503</v>
      </c>
      <c r="G26" s="13">
        <f t="shared" si="22"/>
        <v>3627386.7392731272</v>
      </c>
      <c r="H26" s="13">
        <f t="shared" si="22"/>
        <v>3607192.2449874645</v>
      </c>
      <c r="I26" s="13">
        <f t="shared" si="22"/>
        <v>3586361.9534672792</v>
      </c>
      <c r="J26" s="6"/>
      <c r="K26" s="12" t="s">
        <v>23</v>
      </c>
      <c r="L26" s="13">
        <f>+L14+L25+0.78*L20</f>
        <v>3709518.5589519646</v>
      </c>
      <c r="M26" s="13">
        <f>+M14+M25+0.78*M20</f>
        <v>3726098.1183009129</v>
      </c>
      <c r="N26" s="13">
        <f t="shared" ref="N26:Q26" si="23">+N14+N25+0.78*N20</f>
        <v>3744026.5409837835</v>
      </c>
      <c r="O26" s="13">
        <f t="shared" si="23"/>
        <v>3763450.2486345954</v>
      </c>
      <c r="P26" s="13">
        <f t="shared" si="23"/>
        <v>3784541.9143410851</v>
      </c>
      <c r="Q26" s="13">
        <f t="shared" si="23"/>
        <v>3781918.9595635636</v>
      </c>
    </row>
    <row r="27" spans="3:17" x14ac:dyDescent="0.3">
      <c r="C27" s="12"/>
      <c r="D27" s="13"/>
      <c r="E27" s="13"/>
      <c r="F27" s="13"/>
      <c r="G27" s="13"/>
      <c r="H27" s="13"/>
      <c r="I27" s="13"/>
      <c r="J27" s="6"/>
      <c r="K27" s="12"/>
      <c r="L27" s="13"/>
      <c r="M27" s="13"/>
      <c r="N27" s="13"/>
      <c r="O27" s="13"/>
      <c r="P27" s="13"/>
      <c r="Q27" s="13"/>
    </row>
    <row r="28" spans="3:17" x14ac:dyDescent="0.3">
      <c r="D28" s="14"/>
      <c r="E28" s="14"/>
      <c r="F28" s="14"/>
      <c r="G28" s="14"/>
      <c r="H28" s="14"/>
      <c r="I28" s="14"/>
      <c r="J28" s="6"/>
      <c r="K28" s="6"/>
      <c r="L28" s="6"/>
      <c r="M28" s="6"/>
      <c r="N28" s="6"/>
      <c r="O28" s="6"/>
      <c r="P28" s="6"/>
      <c r="Q28" s="6"/>
    </row>
    <row r="29" spans="3:17" ht="15" thickBot="1" x14ac:dyDescent="0.35">
      <c r="D29" s="18"/>
      <c r="E29" s="18"/>
      <c r="F29" s="18"/>
      <c r="G29" s="18"/>
      <c r="H29" s="18"/>
      <c r="I29" s="18"/>
      <c r="J29" s="6"/>
      <c r="K29" s="6"/>
      <c r="L29" s="6"/>
      <c r="M29" s="6"/>
      <c r="N29" s="6"/>
      <c r="O29" s="6"/>
      <c r="P29" s="6"/>
      <c r="Q29" s="6"/>
    </row>
    <row r="30" spans="3:17" ht="16.2" x14ac:dyDescent="0.35">
      <c r="D30" s="18"/>
      <c r="E30" s="18"/>
      <c r="F30" s="18"/>
      <c r="G30" s="18"/>
      <c r="H30" s="18"/>
      <c r="I30" s="18"/>
      <c r="J30" s="19">
        <f>+Q26-I26</f>
        <v>195557.00609628437</v>
      </c>
    </row>
    <row r="31" spans="3:17" ht="16.8" thickBot="1" x14ac:dyDescent="0.4">
      <c r="D31" s="18"/>
      <c r="E31" s="18"/>
      <c r="F31" s="18"/>
      <c r="G31" s="18"/>
      <c r="H31" s="18"/>
      <c r="I31" s="18"/>
      <c r="J31" s="20" t="s">
        <v>24</v>
      </c>
    </row>
    <row r="32" spans="3:17" x14ac:dyDescent="0.3">
      <c r="D32" s="18"/>
      <c r="E32" s="18"/>
      <c r="F32" s="18"/>
      <c r="G32" s="18"/>
      <c r="H32" s="18"/>
      <c r="I32" s="18"/>
    </row>
    <row r="33" spans="4:17" x14ac:dyDescent="0.3">
      <c r="D33" s="18"/>
      <c r="E33" s="18"/>
      <c r="F33" s="18"/>
      <c r="G33" s="18"/>
      <c r="H33" s="18"/>
      <c r="I33" s="18"/>
    </row>
    <row r="34" spans="4:17" x14ac:dyDescent="0.3">
      <c r="D34" s="18"/>
      <c r="E34" s="18"/>
      <c r="F34" s="18"/>
      <c r="G34" s="18"/>
      <c r="H34" s="18"/>
      <c r="I34" s="18"/>
      <c r="Q34" s="15"/>
    </row>
    <row r="36" spans="4:17" x14ac:dyDescent="0.3">
      <c r="H36" s="16"/>
      <c r="I36" s="15"/>
    </row>
    <row r="37" spans="4:17" x14ac:dyDescent="0.3">
      <c r="G37" s="17"/>
    </row>
  </sheetData>
  <mergeCells count="16">
    <mergeCell ref="L26:L27"/>
    <mergeCell ref="M26:M27"/>
    <mergeCell ref="N26:N27"/>
    <mergeCell ref="O26:O27"/>
    <mergeCell ref="P26:P27"/>
    <mergeCell ref="Q26:Q27"/>
    <mergeCell ref="D7:I7"/>
    <mergeCell ref="L7:Q7"/>
    <mergeCell ref="C26:C27"/>
    <mergeCell ref="D26:D27"/>
    <mergeCell ref="E26:E27"/>
    <mergeCell ref="F26:F27"/>
    <mergeCell ref="G26:G27"/>
    <mergeCell ref="H26:H27"/>
    <mergeCell ref="I26:I27"/>
    <mergeCell ref="K26:K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Tax Advantage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Holmes</dc:creator>
  <cp:lastModifiedBy>Chad Holmes</cp:lastModifiedBy>
  <dcterms:created xsi:type="dcterms:W3CDTF">2023-08-20T19:43:15Z</dcterms:created>
  <dcterms:modified xsi:type="dcterms:W3CDTF">2023-08-20T19:48:14Z</dcterms:modified>
</cp:coreProperties>
</file>